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1й квартал" sheetId="1" r:id="rId1"/>
    <sheet name="2й квартал" sheetId="2" r:id="rId2"/>
    <sheet name="3й квартал" sheetId="3" r:id="rId3"/>
    <sheet name="4й квартал" sheetId="4" r:id="rId4"/>
  </sheets>
  <calcPr calcId="124519"/>
</workbook>
</file>

<file path=xl/calcChain.xml><?xml version="1.0" encoding="utf-8"?>
<calcChain xmlns="http://schemas.openxmlformats.org/spreadsheetml/2006/main">
  <c r="E30" i="4"/>
  <c r="E33"/>
  <c r="E33" i="3"/>
  <c r="D23" i="4"/>
  <c r="D20"/>
  <c r="D17"/>
  <c r="D26"/>
  <c r="D32"/>
  <c r="C32"/>
  <c r="D31"/>
  <c r="D30"/>
  <c r="C30"/>
  <c r="E28"/>
  <c r="C28"/>
  <c r="D28"/>
  <c r="E25"/>
  <c r="D24"/>
  <c r="D25" s="1"/>
  <c r="C24"/>
  <c r="C25" s="1"/>
  <c r="E22"/>
  <c r="C22"/>
  <c r="D21"/>
  <c r="D22" s="1"/>
  <c r="E19"/>
  <c r="D18"/>
  <c r="D19" s="1"/>
  <c r="C18"/>
  <c r="C19" s="1"/>
  <c r="E15"/>
  <c r="E13" s="1"/>
  <c r="E12" s="1"/>
  <c r="C15"/>
  <c r="C13" s="1"/>
  <c r="C12" s="1"/>
  <c r="E30" i="3"/>
  <c r="D15" i="4" l="1"/>
  <c r="D13" s="1"/>
  <c r="D12" s="1"/>
  <c r="D26" i="3"/>
  <c r="D32"/>
  <c r="C32"/>
  <c r="D31"/>
  <c r="D30"/>
  <c r="C30"/>
  <c r="E28"/>
  <c r="D28"/>
  <c r="C28"/>
  <c r="E25"/>
  <c r="D24"/>
  <c r="D25" s="1"/>
  <c r="C24"/>
  <c r="C25" s="1"/>
  <c r="E22"/>
  <c r="C22"/>
  <c r="D21"/>
  <c r="D22" s="1"/>
  <c r="E19"/>
  <c r="D18"/>
  <c r="C18"/>
  <c r="C19" s="1"/>
  <c r="D19"/>
  <c r="E15"/>
  <c r="E13" s="1"/>
  <c r="E12" s="1"/>
  <c r="D15"/>
  <c r="C15"/>
  <c r="C13" s="1"/>
  <c r="C12" s="1"/>
  <c r="E30" i="2"/>
  <c r="D13" i="3" l="1"/>
  <c r="D12" s="1"/>
  <c r="D31" i="2"/>
  <c r="E33"/>
  <c r="D17"/>
  <c r="C28"/>
  <c r="C33"/>
  <c r="D32"/>
  <c r="C32"/>
  <c r="D30"/>
  <c r="C30"/>
  <c r="E28"/>
  <c r="D28"/>
  <c r="E25"/>
  <c r="D24"/>
  <c r="C24"/>
  <c r="D25"/>
  <c r="C25"/>
  <c r="E22"/>
  <c r="D21"/>
  <c r="D22"/>
  <c r="C22"/>
  <c r="E19"/>
  <c r="D18"/>
  <c r="C18"/>
  <c r="D19"/>
  <c r="E15"/>
  <c r="E13" s="1"/>
  <c r="E12" s="1"/>
  <c r="E30" i="1"/>
  <c r="D30"/>
  <c r="C33"/>
  <c r="D31"/>
  <c r="D32"/>
  <c r="D33"/>
  <c r="D29"/>
  <c r="E15"/>
  <c r="D15"/>
  <c r="D17"/>
  <c r="D20"/>
  <c r="D23"/>
  <c r="D26"/>
  <c r="C26"/>
  <c r="C23"/>
  <c r="C20"/>
  <c r="C17"/>
  <c r="D15" i="2" l="1"/>
  <c r="D13" s="1"/>
  <c r="D12" s="1"/>
  <c r="C15"/>
  <c r="C13" s="1"/>
  <c r="C12" s="1"/>
  <c r="C19"/>
  <c r="C31" i="1"/>
  <c r="C32"/>
  <c r="C30"/>
  <c r="C29"/>
  <c r="E28"/>
  <c r="D28"/>
  <c r="E25"/>
  <c r="D25"/>
  <c r="E22"/>
  <c r="D22"/>
  <c r="D19"/>
  <c r="E19"/>
  <c r="C28" l="1"/>
  <c r="C25"/>
  <c r="C22"/>
  <c r="C19"/>
  <c r="D24"/>
  <c r="C24"/>
  <c r="D21"/>
  <c r="D18"/>
  <c r="C18"/>
  <c r="E13"/>
  <c r="E12" s="1"/>
  <c r="C15" l="1"/>
  <c r="C13" s="1"/>
  <c r="C12" s="1"/>
  <c r="D13"/>
  <c r="D12" s="1"/>
</calcChain>
</file>

<file path=xl/sharedStrings.xml><?xml version="1.0" encoding="utf-8"?>
<sst xmlns="http://schemas.openxmlformats.org/spreadsheetml/2006/main" count="220" uniqueCount="35">
  <si>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</si>
  <si>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</si>
  <si>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</si>
  <si>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СШ№43 с.Р.Кошкарбаева</t>
  </si>
  <si>
    <t xml:space="preserve">Среднее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</si>
  <si>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</si>
  <si>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</si>
  <si>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</si>
  <si>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</si>
  <si>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</si>
  <si>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</si>
  <si>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</si>
  <si>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</si>
  <si>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</si>
  <si>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</si>
  <si>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</si>
  <si>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</si>
  <si>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</si>
  <si>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</si>
  <si>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</si>
  <si>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</si>
  <si>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</si>
  <si>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</si>
  <si>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</si>
  <si>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</si>
  <si>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</si>
  <si>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</si>
  <si>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</si>
  <si>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</si>
  <si>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</si>
  <si>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"1"апреля 2020г.</t>
  </si>
  <si>
    <t>2020 год</t>
  </si>
  <si>
    <t>по состоянию на "1"июля 2020г.</t>
  </si>
  <si>
    <t>по состоянию на "1"октября 2020г.</t>
  </si>
  <si>
    <t>по состоянию на "1"декабря 2020г.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</si>
</sst>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8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2" fillId="2" borderId="3" xfId="0" applyFont="1" applyFill="1" applyBorder="1"/>
    <xf numFmtId="0" fontId="2" fillId="3" borderId="3" xfId="0" applyFont="1" applyFill="1" applyBorder="1"/>
    <xf numFmtId="0" fontId="6" fillId="0" borderId="3" xfId="0" applyFont="1" applyBorder="1"/>
    <xf numFmtId="164" fontId="2" fillId="2" borderId="3" xfId="0" applyNumberFormat="1" applyFont="1" applyFill="1" applyBorder="1"/>
    <xf numFmtId="164" fontId="2" fillId="0" borderId="3" xfId="0" applyNumberFormat="1" applyFont="1" applyBorder="1"/>
    <xf numFmtId="0" fontId="3" fillId="0" borderId="3" xfId="0" applyFont="1" applyBorder="1"/>
    <xf numFmtId="0" fontId="4" fillId="0" borderId="3" xfId="0" applyFont="1" applyBorder="1"/>
    <xf numFmtId="0" fontId="2" fillId="4" borderId="3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164" fontId="2" fillId="4" borderId="3" xfId="0" applyNumberFormat="1" applyFont="1" applyFill="1" applyBorder="1"/>
    <xf numFmtId="164" fontId="7" fillId="4" borderId="3" xfId="0" applyNumberFormat="1" applyFont="1" applyFill="1" applyBorder="1"/>
    <xf numFmtId="0" fontId="2" fillId="4" borderId="0" xfId="0" applyFont="1" applyFill="1"/>
    <xf numFmtId="0" fontId="4" fillId="0" borderId="3" xfId="0" applyFont="1" applyBorder="1" applyAlignment="1">
      <alignment horizontal="center" vertical="center"/>
    </xf>
    <xf numFmtId="164" fontId="2" fillId="3" borderId="3" xfId="0" applyNumberFormat="1" applyFont="1" applyFill="1" applyBorder="1"/>
    <xf numFmtId="0" fontId="2" fillId="4" borderId="3" xfId="0" applyFont="1" applyFill="1" applyBorder="1" applyAlignment="1">
      <alignment wrapText="1"/>
    </xf>
    <xf numFmtId="0" fontId="2" fillId="0" borderId="3" xfId="0" applyFont="1" applyBorder="1"/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5" borderId="3" xfId="0" applyFont="1" applyFill="1" applyBorder="1"/>
    <xf numFmtId="0" fontId="4" fillId="5" borderId="3" xfId="0" applyFont="1" applyFill="1" applyBorder="1" applyAlignment="1">
      <alignment horizontal="center" vertical="center" wrapText="1"/>
    </xf>
    <xf numFmtId="164" fontId="2" fillId="5" borderId="3" xfId="0" applyNumberFormat="1" applyFont="1" applyFill="1" applyBorder="1"/>
    <xf numFmtId="0" fontId="2" fillId="2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sqref="A1:XFD1048576"/>
    </sheetView>
  </sheetViews>
  <sheetFormatPr defaultColWidth="9.140625" defaultRowHeight="20.25"/>
  <cols>
    <col min="1" max="1" width="69.42578125" style="1" customWidth="1"/>
    <col min="2" max="2" width="10.85546875" style="3" customWidth="1"/>
    <col min="3" max="4" width="14.5703125" style="1" customWidth="1"/>
    <col min="5" max="5" width="14.7109375" style="1" customWidth="1"/>
    <col min="6" max="6" width="13.85546875" style="1" customWidth="1"/>
    <col min="7" max="7" width="12" style="1" customWidth="1"/>
    <col min="8" max="16384" width="9.140625" style="1"/>
  </cols>
  <sheetData>
    <row r="1" spans="1:5">
      <c r="A1" s="37" t="s">
        <v>0</v>
      </c>
      <c r="B1" s="37"/>
      <c r="C1" s="37"/>
      <c r="D1" s="37"/>
      <c r="E1" s="37"/>
    </row>
    <row r="2" spans="1:5">
      <c r="A2" s="37" t="s">
        <v>30</v>
      </c>
      <c r="B2" s="37"/>
      <c r="C2" s="37"/>
      <c r="D2" s="37"/>
      <c r="E2" s="37"/>
    </row>
    <row r="3" spans="1:5">
      <c r="A3" s="2"/>
    </row>
    <row r="4" spans="1:5">
      <c r="A4" s="38"/>
      <c r="B4" s="38"/>
      <c r="C4" s="38"/>
      <c r="D4" s="38"/>
      <c r="E4" s="38"/>
    </row>
    <row r="5" spans="1:5">
      <c r="A5" s="39" t="s">
        <v>1</v>
      </c>
      <c r="B5" s="39"/>
      <c r="C5" s="39"/>
      <c r="D5" s="39"/>
      <c r="E5" s="39"/>
    </row>
    <row r="6" spans="1:5">
      <c r="A6" s="4"/>
    </row>
    <row r="7" spans="1:5">
      <c r="A7" s="5" t="s">
        <v>2</v>
      </c>
    </row>
    <row r="8" spans="1:5">
      <c r="A8" s="2" t="s">
        <v>3</v>
      </c>
    </row>
    <row r="9" spans="1:5">
      <c r="A9" s="40" t="s">
        <v>4</v>
      </c>
      <c r="B9" s="41" t="s">
        <v>5</v>
      </c>
      <c r="C9" s="40" t="s">
        <v>31</v>
      </c>
      <c r="D9" s="40"/>
      <c r="E9" s="40"/>
    </row>
    <row r="10" spans="1:5" ht="40.5">
      <c r="A10" s="40"/>
      <c r="B10" s="41"/>
      <c r="C10" s="6" t="s">
        <v>6</v>
      </c>
      <c r="D10" s="6" t="s">
        <v>7</v>
      </c>
      <c r="E10" s="7" t="s">
        <v>8</v>
      </c>
    </row>
    <row r="11" spans="1:5">
      <c r="A11" s="8" t="s">
        <v>9</v>
      </c>
      <c r="B11" s="9" t="s">
        <v>10</v>
      </c>
      <c r="C11" s="10">
        <v>301</v>
      </c>
      <c r="D11" s="10">
        <v>301</v>
      </c>
      <c r="E11" s="11">
        <v>301</v>
      </c>
    </row>
    <row r="12" spans="1:5">
      <c r="A12" s="12" t="s">
        <v>11</v>
      </c>
      <c r="B12" s="9" t="s">
        <v>12</v>
      </c>
      <c r="C12" s="13">
        <f t="shared" ref="C12:D12" si="0">+C13/C11</f>
        <v>545.00332225913633</v>
      </c>
      <c r="D12" s="13">
        <f t="shared" si="0"/>
        <v>136.25083056478408</v>
      </c>
      <c r="E12" s="13">
        <f>+E13/E11</f>
        <v>45.416943521594682</v>
      </c>
    </row>
    <row r="13" spans="1:5">
      <c r="A13" s="8" t="s">
        <v>13</v>
      </c>
      <c r="B13" s="9" t="s">
        <v>12</v>
      </c>
      <c r="C13" s="14">
        <f t="shared" ref="C13:D13" si="1">SUM(C15+C29+C30+C31+C32+C33)</f>
        <v>164046.00000000003</v>
      </c>
      <c r="D13" s="14">
        <f t="shared" si="1"/>
        <v>41011.500000000007</v>
      </c>
      <c r="E13" s="14">
        <f>SUM(E15+E29+E30+E31+E32+E33)</f>
        <v>13670.5</v>
      </c>
    </row>
    <row r="14" spans="1:5">
      <c r="A14" s="15" t="s">
        <v>14</v>
      </c>
      <c r="B14" s="16"/>
      <c r="C14" s="14"/>
      <c r="D14" s="14"/>
      <c r="E14" s="14"/>
    </row>
    <row r="15" spans="1:5">
      <c r="A15" s="8" t="s">
        <v>15</v>
      </c>
      <c r="B15" s="9" t="s">
        <v>12</v>
      </c>
      <c r="C15" s="14">
        <f>SUM(C17+C20+C26)+C23</f>
        <v>137880</v>
      </c>
      <c r="D15" s="14">
        <f>SUM(D17+D20+D26+D23)</f>
        <v>34470</v>
      </c>
      <c r="E15" s="14">
        <f>SUM(E17+E20+E26+E23)</f>
        <v>11490</v>
      </c>
    </row>
    <row r="16" spans="1:5">
      <c r="A16" s="15" t="s">
        <v>16</v>
      </c>
      <c r="B16" s="16"/>
      <c r="C16" s="14"/>
      <c r="D16" s="14"/>
      <c r="E16" s="14"/>
    </row>
    <row r="17" spans="1:5" s="21" customFormat="1" ht="23.25">
      <c r="A17" s="17" t="s">
        <v>17</v>
      </c>
      <c r="B17" s="18" t="s">
        <v>12</v>
      </c>
      <c r="C17" s="19">
        <f>SUM(+E17)*12</f>
        <v>12240</v>
      </c>
      <c r="D17" s="19">
        <f>E17*3</f>
        <v>3060</v>
      </c>
      <c r="E17" s="20">
        <v>1020</v>
      </c>
    </row>
    <row r="18" spans="1:5">
      <c r="A18" s="12" t="s">
        <v>18</v>
      </c>
      <c r="B18" s="22" t="s">
        <v>19</v>
      </c>
      <c r="C18" s="14">
        <f>+E18</f>
        <v>4</v>
      </c>
      <c r="D18" s="14">
        <f t="shared" ref="D18" si="2">SUM(E18)</f>
        <v>4</v>
      </c>
      <c r="E18" s="23">
        <v>4</v>
      </c>
    </row>
    <row r="19" spans="1:5">
      <c r="A19" s="12" t="s">
        <v>20</v>
      </c>
      <c r="B19" s="9" t="s">
        <v>21</v>
      </c>
      <c r="C19" s="14">
        <f>C17/C18</f>
        <v>3060</v>
      </c>
      <c r="D19" s="14">
        <f t="shared" ref="D19:E19" si="3">D17/D18</f>
        <v>765</v>
      </c>
      <c r="E19" s="14">
        <f t="shared" si="3"/>
        <v>255</v>
      </c>
    </row>
    <row r="20" spans="1:5" s="21" customFormat="1" ht="23.25">
      <c r="A20" s="17" t="s">
        <v>22</v>
      </c>
      <c r="B20" s="18" t="s">
        <v>12</v>
      </c>
      <c r="C20" s="19">
        <f>SUM(+E20)*12</f>
        <v>102000</v>
      </c>
      <c r="D20" s="19">
        <f>E20*3</f>
        <v>25500</v>
      </c>
      <c r="E20" s="20">
        <v>8500</v>
      </c>
    </row>
    <row r="21" spans="1:5">
      <c r="A21" s="12" t="s">
        <v>18</v>
      </c>
      <c r="B21" s="22" t="s">
        <v>19</v>
      </c>
      <c r="C21" s="14">
        <v>24</v>
      </c>
      <c r="D21" s="14">
        <f t="shared" ref="D21" si="4">SUM(E21)</f>
        <v>38</v>
      </c>
      <c r="E21" s="23">
        <v>38</v>
      </c>
    </row>
    <row r="22" spans="1:5">
      <c r="A22" s="12" t="s">
        <v>20</v>
      </c>
      <c r="B22" s="9" t="s">
        <v>21</v>
      </c>
      <c r="C22" s="14">
        <f>C20/C21</f>
        <v>4250</v>
      </c>
      <c r="D22" s="14">
        <f>D20/D21</f>
        <v>671.0526315789474</v>
      </c>
      <c r="E22" s="14">
        <f>E20/E21</f>
        <v>223.68421052631578</v>
      </c>
    </row>
    <row r="23" spans="1:5" s="21" customFormat="1" ht="39.75">
      <c r="A23" s="24" t="s">
        <v>23</v>
      </c>
      <c r="B23" s="18" t="s">
        <v>12</v>
      </c>
      <c r="C23" s="19">
        <f>SUM(+E23)*12</f>
        <v>8640</v>
      </c>
      <c r="D23" s="19">
        <f>E23*3</f>
        <v>2160</v>
      </c>
      <c r="E23" s="20">
        <v>720</v>
      </c>
    </row>
    <row r="24" spans="1:5">
      <c r="A24" s="12" t="s">
        <v>18</v>
      </c>
      <c r="B24" s="22" t="s">
        <v>19</v>
      </c>
      <c r="C24" s="14">
        <f>+E24</f>
        <v>3</v>
      </c>
      <c r="D24" s="14">
        <f t="shared" ref="D24" si="5">SUM(E24)</f>
        <v>3</v>
      </c>
      <c r="E24" s="23">
        <v>3</v>
      </c>
    </row>
    <row r="25" spans="1:5">
      <c r="A25" s="12" t="s">
        <v>20</v>
      </c>
      <c r="B25" s="9" t="s">
        <v>21</v>
      </c>
      <c r="C25" s="14">
        <f>C23/C24</f>
        <v>2880</v>
      </c>
      <c r="D25" s="14">
        <f>D23/D24</f>
        <v>720</v>
      </c>
      <c r="E25" s="14">
        <f>E23/E24</f>
        <v>240</v>
      </c>
    </row>
    <row r="26" spans="1:5" s="21" customFormat="1" ht="23.25">
      <c r="A26" s="17" t="s">
        <v>24</v>
      </c>
      <c r="B26" s="18" t="s">
        <v>12</v>
      </c>
      <c r="C26" s="19">
        <f>SUM(+E26)*12</f>
        <v>15000</v>
      </c>
      <c r="D26" s="19">
        <f>E26*3</f>
        <v>3750</v>
      </c>
      <c r="E26" s="20">
        <v>1250</v>
      </c>
    </row>
    <row r="27" spans="1:5">
      <c r="A27" s="12" t="s">
        <v>18</v>
      </c>
      <c r="B27" s="22" t="s">
        <v>19</v>
      </c>
      <c r="C27" s="14">
        <v>17</v>
      </c>
      <c r="D27" s="14">
        <v>17</v>
      </c>
      <c r="E27" s="23">
        <v>17</v>
      </c>
    </row>
    <row r="28" spans="1:5">
      <c r="A28" s="12" t="s">
        <v>20</v>
      </c>
      <c r="B28" s="9" t="s">
        <v>21</v>
      </c>
      <c r="C28" s="14">
        <f>C26/C27</f>
        <v>882.35294117647061</v>
      </c>
      <c r="D28" s="14">
        <f>D26/D27</f>
        <v>220.58823529411765</v>
      </c>
      <c r="E28" s="14">
        <f>E26/E27</f>
        <v>73.529411764705884</v>
      </c>
    </row>
    <row r="29" spans="1:5" ht="24" customHeight="1">
      <c r="A29" s="8" t="s">
        <v>25</v>
      </c>
      <c r="B29" s="9" t="s">
        <v>12</v>
      </c>
      <c r="C29" s="14">
        <f>E29*12</f>
        <v>17136</v>
      </c>
      <c r="D29" s="14">
        <f>E29*3</f>
        <v>4284</v>
      </c>
      <c r="E29" s="25">
        <v>1428</v>
      </c>
    </row>
    <row r="30" spans="1:5" ht="36.75">
      <c r="A30" s="26" t="s">
        <v>26</v>
      </c>
      <c r="B30" s="9" t="s">
        <v>12</v>
      </c>
      <c r="C30" s="14">
        <f>E30*12</f>
        <v>8401.2000000000007</v>
      </c>
      <c r="D30" s="14">
        <f>E30*3</f>
        <v>2100.3000000000002</v>
      </c>
      <c r="E30" s="23">
        <f>1+615.7+83.4</f>
        <v>700.1</v>
      </c>
    </row>
    <row r="31" spans="1:5" ht="26.25" customHeight="1">
      <c r="A31" s="26" t="s">
        <v>27</v>
      </c>
      <c r="B31" s="9" t="s">
        <v>12</v>
      </c>
      <c r="C31" s="14">
        <f t="shared" ref="C31:C33" si="6">E31*12</f>
        <v>0</v>
      </c>
      <c r="D31" s="14">
        <f t="shared" ref="D31:D33" si="7">E31*3</f>
        <v>0</v>
      </c>
      <c r="E31" s="11"/>
    </row>
    <row r="32" spans="1:5" ht="36.75">
      <c r="A32" s="26" t="s">
        <v>28</v>
      </c>
      <c r="B32" s="9" t="s">
        <v>12</v>
      </c>
      <c r="C32" s="14">
        <f t="shared" si="6"/>
        <v>19.200000000000003</v>
      </c>
      <c r="D32" s="14">
        <f t="shared" si="7"/>
        <v>4.8000000000000007</v>
      </c>
      <c r="E32" s="11">
        <v>1.6</v>
      </c>
    </row>
    <row r="33" spans="1:5" ht="52.5">
      <c r="A33" s="26" t="s">
        <v>29</v>
      </c>
      <c r="B33" s="9" t="s">
        <v>12</v>
      </c>
      <c r="C33" s="14">
        <f t="shared" si="6"/>
        <v>609.59999999999991</v>
      </c>
      <c r="D33" s="14">
        <f t="shared" si="7"/>
        <v>152.39999999999998</v>
      </c>
      <c r="E33" s="11">
        <v>50.8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topLeftCell="A7" workbookViewId="0">
      <pane xSplit="1" ySplit="4" topLeftCell="B11" activePane="bottomRight" state="frozen"/>
      <selection activeCell="A7" sqref="A7"/>
      <selection pane="topRight" activeCell="B7" sqref="B7"/>
      <selection pane="bottomLeft" activeCell="A11" sqref="A11"/>
      <selection pane="bottomRight" activeCell="A7" sqref="A1:XFD1048576"/>
    </sheetView>
  </sheetViews>
  <sheetFormatPr defaultColWidth="9.140625" defaultRowHeight="20.25"/>
  <cols>
    <col min="1" max="1" width="69.42578125" style="1" customWidth="1"/>
    <col min="2" max="2" width="10.85546875" style="3" customWidth="1"/>
    <col min="3" max="4" width="14.5703125" style="1" customWidth="1"/>
    <col min="5" max="5" width="14.7109375" style="1" customWidth="1"/>
    <col min="6" max="6" width="13.85546875" style="1" customWidth="1"/>
    <col min="7" max="7" width="12" style="1" customWidth="1"/>
    <col min="8" max="16384" width="9.140625" style="1"/>
  </cols>
  <sheetData>
    <row r="1" spans="1:5">
      <c r="A1" s="37" t="s">
        <v>0</v>
      </c>
      <c r="B1" s="37"/>
      <c r="C1" s="37"/>
      <c r="D1" s="37"/>
      <c r="E1" s="37"/>
    </row>
    <row r="2" spans="1:5">
      <c r="A2" s="37" t="s">
        <v>32</v>
      </c>
      <c r="B2" s="37"/>
      <c r="C2" s="37"/>
      <c r="D2" s="37"/>
      <c r="E2" s="37"/>
    </row>
    <row r="3" spans="1:5">
      <c r="A3" s="2"/>
    </row>
    <row r="4" spans="1:5">
      <c r="A4" s="38"/>
      <c r="B4" s="38"/>
      <c r="C4" s="38"/>
      <c r="D4" s="38"/>
      <c r="E4" s="38"/>
    </row>
    <row r="5" spans="1:5">
      <c r="A5" s="39" t="s">
        <v>1</v>
      </c>
      <c r="B5" s="39"/>
      <c r="C5" s="39"/>
      <c r="D5" s="39"/>
      <c r="E5" s="39"/>
    </row>
    <row r="6" spans="1:5">
      <c r="A6" s="4"/>
    </row>
    <row r="7" spans="1:5">
      <c r="A7" s="5" t="s">
        <v>2</v>
      </c>
    </row>
    <row r="8" spans="1:5">
      <c r="A8" s="2" t="s">
        <v>3</v>
      </c>
    </row>
    <row r="9" spans="1:5">
      <c r="A9" s="40" t="s">
        <v>4</v>
      </c>
      <c r="B9" s="41" t="s">
        <v>5</v>
      </c>
      <c r="C9" s="40" t="s">
        <v>31</v>
      </c>
      <c r="D9" s="40"/>
      <c r="E9" s="40"/>
    </row>
    <row r="10" spans="1:5" ht="40.5">
      <c r="A10" s="40"/>
      <c r="B10" s="41"/>
      <c r="C10" s="28" t="s">
        <v>6</v>
      </c>
      <c r="D10" s="28" t="s">
        <v>7</v>
      </c>
      <c r="E10" s="27" t="s">
        <v>8</v>
      </c>
    </row>
    <row r="11" spans="1:5">
      <c r="A11" s="8" t="s">
        <v>9</v>
      </c>
      <c r="B11" s="9" t="s">
        <v>10</v>
      </c>
      <c r="C11" s="10">
        <v>301</v>
      </c>
      <c r="D11" s="10">
        <v>301</v>
      </c>
      <c r="E11" s="10">
        <v>301</v>
      </c>
    </row>
    <row r="12" spans="1:5">
      <c r="A12" s="12" t="s">
        <v>11</v>
      </c>
      <c r="B12" s="9" t="s">
        <v>12</v>
      </c>
      <c r="C12" s="13">
        <f t="shared" ref="C12:D12" si="0">+C13/C11</f>
        <v>558.6292358803986</v>
      </c>
      <c r="D12" s="13">
        <f t="shared" si="0"/>
        <v>289.04186046511632</v>
      </c>
      <c r="E12" s="13">
        <f>+E13/E11</f>
        <v>161.75149501661127</v>
      </c>
    </row>
    <row r="13" spans="1:5">
      <c r="A13" s="8" t="s">
        <v>13</v>
      </c>
      <c r="B13" s="9" t="s">
        <v>12</v>
      </c>
      <c r="C13" s="14">
        <f t="shared" ref="C13:D13" si="1">SUM(C15+C29+C30+C31+C32+C33)</f>
        <v>168147.4</v>
      </c>
      <c r="D13" s="14">
        <f t="shared" si="1"/>
        <v>87001.600000000006</v>
      </c>
      <c r="E13" s="14">
        <f>SUM(E15+E29+E30+E31+E32+E33)</f>
        <v>48687.199999999997</v>
      </c>
    </row>
    <row r="14" spans="1:5">
      <c r="A14" s="15" t="s">
        <v>14</v>
      </c>
      <c r="B14" s="16"/>
      <c r="C14" s="14"/>
      <c r="D14" s="14"/>
      <c r="E14" s="14"/>
    </row>
    <row r="15" spans="1:5">
      <c r="A15" s="31" t="s">
        <v>15</v>
      </c>
      <c r="B15" s="32" t="s">
        <v>12</v>
      </c>
      <c r="C15" s="33">
        <f>SUM(C17+C20+C26)+C23</f>
        <v>127362</v>
      </c>
      <c r="D15" s="33">
        <f>SUM(D17+D20+D26+D23)</f>
        <v>73379</v>
      </c>
      <c r="E15" s="33">
        <f>SUM(E17+E20+E26+E23)</f>
        <v>41485</v>
      </c>
    </row>
    <row r="16" spans="1:5">
      <c r="A16" s="15" t="s">
        <v>16</v>
      </c>
      <c r="B16" s="16"/>
      <c r="C16" s="14"/>
      <c r="D16" s="14"/>
      <c r="E16" s="14"/>
    </row>
    <row r="17" spans="1:5" s="34" customFormat="1" ht="23.25">
      <c r="A17" s="17" t="s">
        <v>17</v>
      </c>
      <c r="B17" s="18" t="s">
        <v>12</v>
      </c>
      <c r="C17" s="19">
        <v>12344</v>
      </c>
      <c r="D17" s="19">
        <f>E17*2</f>
        <v>7720</v>
      </c>
      <c r="E17" s="20">
        <v>3860</v>
      </c>
    </row>
    <row r="18" spans="1:5">
      <c r="A18" s="12" t="s">
        <v>18</v>
      </c>
      <c r="B18" s="22" t="s">
        <v>19</v>
      </c>
      <c r="C18" s="14">
        <f>+E18</f>
        <v>4</v>
      </c>
      <c r="D18" s="14">
        <f t="shared" ref="D18" si="2">SUM(E18)</f>
        <v>4</v>
      </c>
      <c r="E18" s="13">
        <v>4</v>
      </c>
    </row>
    <row r="19" spans="1:5">
      <c r="A19" s="12" t="s">
        <v>20</v>
      </c>
      <c r="B19" s="9" t="s">
        <v>21</v>
      </c>
      <c r="C19" s="14">
        <f>C17/C18</f>
        <v>3086</v>
      </c>
      <c r="D19" s="14">
        <f t="shared" ref="D19:E19" si="3">D17/D18</f>
        <v>1930</v>
      </c>
      <c r="E19" s="14">
        <f t="shared" si="3"/>
        <v>965</v>
      </c>
    </row>
    <row r="20" spans="1:5" s="34" customFormat="1" ht="23.25">
      <c r="A20" s="17" t="s">
        <v>22</v>
      </c>
      <c r="B20" s="18" t="s">
        <v>12</v>
      </c>
      <c r="C20" s="19">
        <v>90854</v>
      </c>
      <c r="D20" s="19">
        <v>47844</v>
      </c>
      <c r="E20" s="20">
        <v>25422</v>
      </c>
    </row>
    <row r="21" spans="1:5">
      <c r="A21" s="12" t="s">
        <v>18</v>
      </c>
      <c r="B21" s="22" t="s">
        <v>19</v>
      </c>
      <c r="C21" s="14">
        <v>24</v>
      </c>
      <c r="D21" s="14">
        <f t="shared" ref="D21" si="4">SUM(E21)</f>
        <v>38</v>
      </c>
      <c r="E21" s="13">
        <v>38</v>
      </c>
    </row>
    <row r="22" spans="1:5">
      <c r="A22" s="12" t="s">
        <v>20</v>
      </c>
      <c r="B22" s="9" t="s">
        <v>21</v>
      </c>
      <c r="C22" s="14">
        <f>C20/C21</f>
        <v>3785.5833333333335</v>
      </c>
      <c r="D22" s="14">
        <f>D20/D21</f>
        <v>1259.0526315789473</v>
      </c>
      <c r="E22" s="14">
        <f>E20/E21</f>
        <v>669</v>
      </c>
    </row>
    <row r="23" spans="1:5" s="34" customFormat="1" ht="39.75">
      <c r="A23" s="24" t="s">
        <v>23</v>
      </c>
      <c r="B23" s="18" t="s">
        <v>12</v>
      </c>
      <c r="C23" s="19">
        <v>14300</v>
      </c>
      <c r="D23" s="19">
        <v>10350</v>
      </c>
      <c r="E23" s="20">
        <v>7480</v>
      </c>
    </row>
    <row r="24" spans="1:5">
      <c r="A24" s="12" t="s">
        <v>18</v>
      </c>
      <c r="B24" s="22" t="s">
        <v>19</v>
      </c>
      <c r="C24" s="14">
        <f>+E24</f>
        <v>3</v>
      </c>
      <c r="D24" s="14">
        <f t="shared" ref="D24" si="5">SUM(E24)</f>
        <v>3</v>
      </c>
      <c r="E24" s="13">
        <v>3</v>
      </c>
    </row>
    <row r="25" spans="1:5">
      <c r="A25" s="12" t="s">
        <v>20</v>
      </c>
      <c r="B25" s="9" t="s">
        <v>21</v>
      </c>
      <c r="C25" s="14">
        <f>C23/C24</f>
        <v>4766.666666666667</v>
      </c>
      <c r="D25" s="14">
        <f>D23/D24</f>
        <v>3450</v>
      </c>
      <c r="E25" s="14">
        <f>E23/E24</f>
        <v>2493.3333333333335</v>
      </c>
    </row>
    <row r="26" spans="1:5" s="34" customFormat="1" ht="23.25">
      <c r="A26" s="17" t="s">
        <v>24</v>
      </c>
      <c r="B26" s="18" t="s">
        <v>12</v>
      </c>
      <c r="C26" s="19">
        <v>9864</v>
      </c>
      <c r="D26" s="19">
        <v>7465</v>
      </c>
      <c r="E26" s="20">
        <v>4723</v>
      </c>
    </row>
    <row r="27" spans="1:5">
      <c r="A27" s="12" t="s">
        <v>18</v>
      </c>
      <c r="B27" s="22" t="s">
        <v>19</v>
      </c>
      <c r="C27" s="14">
        <v>17</v>
      </c>
      <c r="D27" s="14">
        <v>17</v>
      </c>
      <c r="E27" s="13">
        <v>17</v>
      </c>
    </row>
    <row r="28" spans="1:5">
      <c r="A28" s="12" t="s">
        <v>20</v>
      </c>
      <c r="B28" s="9" t="s">
        <v>21</v>
      </c>
      <c r="C28" s="14">
        <f>C26/C27</f>
        <v>580.23529411764707</v>
      </c>
      <c r="D28" s="14">
        <f>D26/D27</f>
        <v>439.11764705882354</v>
      </c>
      <c r="E28" s="14">
        <f>E26/E27</f>
        <v>277.8235294117647</v>
      </c>
    </row>
    <row r="29" spans="1:5">
      <c r="A29" s="8" t="s">
        <v>25</v>
      </c>
      <c r="B29" s="9" t="s">
        <v>12</v>
      </c>
      <c r="C29" s="14">
        <v>16345</v>
      </c>
      <c r="D29" s="14">
        <v>9256</v>
      </c>
      <c r="E29" s="25">
        <v>5083</v>
      </c>
    </row>
    <row r="30" spans="1:5" ht="36.75">
      <c r="A30" s="26" t="s">
        <v>26</v>
      </c>
      <c r="B30" s="9" t="s">
        <v>12</v>
      </c>
      <c r="C30" s="14">
        <f>E30*12</f>
        <v>4682.3999999999996</v>
      </c>
      <c r="D30" s="14">
        <f>E30*3</f>
        <v>1170.5999999999999</v>
      </c>
      <c r="E30" s="23">
        <f>3.2+284+103</f>
        <v>390.2</v>
      </c>
    </row>
    <row r="31" spans="1:5">
      <c r="A31" s="26" t="s">
        <v>27</v>
      </c>
      <c r="B31" s="9" t="s">
        <v>12</v>
      </c>
      <c r="C31" s="14">
        <v>198</v>
      </c>
      <c r="D31" s="14">
        <f>E31*2</f>
        <v>198</v>
      </c>
      <c r="E31" s="11">
        <v>99</v>
      </c>
    </row>
    <row r="32" spans="1:5" ht="36.75">
      <c r="A32" s="26" t="s">
        <v>28</v>
      </c>
      <c r="B32" s="9" t="s">
        <v>12</v>
      </c>
      <c r="C32" s="14">
        <f t="shared" ref="C32:C33" si="6">E32*12</f>
        <v>72</v>
      </c>
      <c r="D32" s="14">
        <f t="shared" ref="D32" si="7">E32*3</f>
        <v>18</v>
      </c>
      <c r="E32" s="11">
        <v>6</v>
      </c>
    </row>
    <row r="33" spans="1:5" ht="52.5">
      <c r="A33" s="26" t="s">
        <v>29</v>
      </c>
      <c r="B33" s="9" t="s">
        <v>12</v>
      </c>
      <c r="C33" s="14">
        <f t="shared" si="6"/>
        <v>19488</v>
      </c>
      <c r="D33" s="14">
        <v>2980</v>
      </c>
      <c r="E33" s="11">
        <f>1592+32</f>
        <v>1624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3"/>
  <sheetViews>
    <sheetView topLeftCell="A25" workbookViewId="0">
      <selection activeCell="E33" sqref="E33"/>
    </sheetView>
  </sheetViews>
  <sheetFormatPr defaultColWidth="9.140625" defaultRowHeight="20.25"/>
  <cols>
    <col min="1" max="1" width="69.42578125" style="1" customWidth="1"/>
    <col min="2" max="2" width="10.85546875" style="3" customWidth="1"/>
    <col min="3" max="4" width="14.5703125" style="1" customWidth="1"/>
    <col min="5" max="5" width="14.7109375" style="1" customWidth="1"/>
    <col min="6" max="6" width="13.85546875" style="1" customWidth="1"/>
    <col min="7" max="7" width="12" style="1" customWidth="1"/>
    <col min="8" max="16384" width="9.140625" style="1"/>
  </cols>
  <sheetData>
    <row r="1" spans="1:5">
      <c r="A1" s="37" t="s">
        <v>0</v>
      </c>
      <c r="B1" s="37"/>
      <c r="C1" s="37"/>
      <c r="D1" s="37"/>
      <c r="E1" s="37"/>
    </row>
    <row r="2" spans="1:5">
      <c r="A2" s="37" t="s">
        <v>33</v>
      </c>
      <c r="B2" s="37"/>
      <c r="C2" s="37"/>
      <c r="D2" s="37"/>
      <c r="E2" s="37"/>
    </row>
    <row r="3" spans="1:5">
      <c r="A3" s="2"/>
    </row>
    <row r="4" spans="1:5">
      <c r="A4" s="38"/>
      <c r="B4" s="38"/>
      <c r="C4" s="38"/>
      <c r="D4" s="38"/>
      <c r="E4" s="38"/>
    </row>
    <row r="5" spans="1:5">
      <c r="A5" s="39" t="s">
        <v>1</v>
      </c>
      <c r="B5" s="39"/>
      <c r="C5" s="39"/>
      <c r="D5" s="39"/>
      <c r="E5" s="39"/>
    </row>
    <row r="6" spans="1:5">
      <c r="A6" s="4"/>
    </row>
    <row r="7" spans="1:5">
      <c r="A7" s="5" t="s">
        <v>2</v>
      </c>
    </row>
    <row r="8" spans="1:5">
      <c r="A8" s="2" t="s">
        <v>3</v>
      </c>
    </row>
    <row r="9" spans="1:5">
      <c r="A9" s="40" t="s">
        <v>4</v>
      </c>
      <c r="B9" s="41" t="s">
        <v>5</v>
      </c>
      <c r="C9" s="40" t="s">
        <v>31</v>
      </c>
      <c r="D9" s="40"/>
      <c r="E9" s="40"/>
    </row>
    <row r="10" spans="1:5" ht="40.5">
      <c r="A10" s="40"/>
      <c r="B10" s="41"/>
      <c r="C10" s="30" t="s">
        <v>6</v>
      </c>
      <c r="D10" s="30" t="s">
        <v>7</v>
      </c>
      <c r="E10" s="29" t="s">
        <v>8</v>
      </c>
    </row>
    <row r="11" spans="1:5">
      <c r="A11" s="8" t="s">
        <v>9</v>
      </c>
      <c r="B11" s="9" t="s">
        <v>10</v>
      </c>
      <c r="C11" s="10">
        <v>301</v>
      </c>
      <c r="D11" s="10">
        <v>301</v>
      </c>
      <c r="E11" s="10">
        <v>301</v>
      </c>
    </row>
    <row r="12" spans="1:5">
      <c r="A12" s="12" t="s">
        <v>11</v>
      </c>
      <c r="B12" s="9" t="s">
        <v>12</v>
      </c>
      <c r="C12" s="13">
        <f t="shared" ref="C12:D12" si="0">+C13/C11</f>
        <v>590.54950166112951</v>
      </c>
      <c r="D12" s="13">
        <f t="shared" si="0"/>
        <v>379.51362126245851</v>
      </c>
      <c r="E12" s="13">
        <f>+E13/E11</f>
        <v>103.58870431893688</v>
      </c>
    </row>
    <row r="13" spans="1:5">
      <c r="A13" s="8" t="s">
        <v>13</v>
      </c>
      <c r="B13" s="9" t="s">
        <v>12</v>
      </c>
      <c r="C13" s="14">
        <f t="shared" ref="C13:D13" si="1">SUM(C15+C29+C30+C31+C32+C33)</f>
        <v>177755.4</v>
      </c>
      <c r="D13" s="14">
        <f t="shared" si="1"/>
        <v>114233.60000000001</v>
      </c>
      <c r="E13" s="14">
        <f>SUM(E15+E29+E30+E31+E32+E33)</f>
        <v>31180.2</v>
      </c>
    </row>
    <row r="14" spans="1:5">
      <c r="A14" s="15" t="s">
        <v>14</v>
      </c>
      <c r="B14" s="16"/>
      <c r="C14" s="14"/>
      <c r="D14" s="14"/>
      <c r="E14" s="14"/>
    </row>
    <row r="15" spans="1:5">
      <c r="A15" s="31" t="s">
        <v>15</v>
      </c>
      <c r="B15" s="32" t="s">
        <v>12</v>
      </c>
      <c r="C15" s="33">
        <f>SUM(C17+C20+C26)+C23</f>
        <v>128362</v>
      </c>
      <c r="D15" s="33">
        <f>SUM(D17+D20+D26+D23)</f>
        <v>90917</v>
      </c>
      <c r="E15" s="33">
        <f>SUM(E17+E20+E26+E23)</f>
        <v>23085</v>
      </c>
    </row>
    <row r="16" spans="1:5">
      <c r="A16" s="15" t="s">
        <v>16</v>
      </c>
      <c r="B16" s="16"/>
      <c r="C16" s="14"/>
      <c r="D16" s="14"/>
      <c r="E16" s="14"/>
    </row>
    <row r="17" spans="1:5" s="34" customFormat="1" ht="23.25">
      <c r="A17" s="17" t="s">
        <v>17</v>
      </c>
      <c r="B17" s="18" t="s">
        <v>12</v>
      </c>
      <c r="C17" s="19">
        <v>10344</v>
      </c>
      <c r="D17" s="19">
        <v>13850</v>
      </c>
      <c r="E17" s="20">
        <v>2860</v>
      </c>
    </row>
    <row r="18" spans="1:5">
      <c r="A18" s="12" t="s">
        <v>18</v>
      </c>
      <c r="B18" s="22" t="s">
        <v>19</v>
      </c>
      <c r="C18" s="14">
        <f>+E18</f>
        <v>4</v>
      </c>
      <c r="D18" s="14">
        <f t="shared" ref="D18" si="2">SUM(E18)</f>
        <v>4</v>
      </c>
      <c r="E18" s="13">
        <v>4</v>
      </c>
    </row>
    <row r="19" spans="1:5">
      <c r="A19" s="12" t="s">
        <v>20</v>
      </c>
      <c r="B19" s="9" t="s">
        <v>21</v>
      </c>
      <c r="C19" s="14">
        <f>C17/C18</f>
        <v>2586</v>
      </c>
      <c r="D19" s="14">
        <f t="shared" ref="D19:E19" si="3">D17/D18</f>
        <v>3462.5</v>
      </c>
      <c r="E19" s="14">
        <f t="shared" si="3"/>
        <v>715</v>
      </c>
    </row>
    <row r="20" spans="1:5" s="34" customFormat="1" ht="23.25">
      <c r="A20" s="17" t="s">
        <v>22</v>
      </c>
      <c r="B20" s="18" t="s">
        <v>12</v>
      </c>
      <c r="C20" s="19">
        <v>96854</v>
      </c>
      <c r="D20" s="19">
        <v>39658</v>
      </c>
      <c r="E20" s="20">
        <v>12422</v>
      </c>
    </row>
    <row r="21" spans="1:5">
      <c r="A21" s="12" t="s">
        <v>18</v>
      </c>
      <c r="B21" s="22" t="s">
        <v>19</v>
      </c>
      <c r="C21" s="14">
        <v>24</v>
      </c>
      <c r="D21" s="14">
        <f t="shared" ref="D21" si="4">SUM(E21)</f>
        <v>38</v>
      </c>
      <c r="E21" s="13">
        <v>38</v>
      </c>
    </row>
    <row r="22" spans="1:5">
      <c r="A22" s="12" t="s">
        <v>20</v>
      </c>
      <c r="B22" s="9" t="s">
        <v>21</v>
      </c>
      <c r="C22" s="14">
        <f>C20/C21</f>
        <v>4035.5833333333335</v>
      </c>
      <c r="D22" s="14">
        <f>D20/D21</f>
        <v>1043.6315789473683</v>
      </c>
      <c r="E22" s="14">
        <f>E20/E21</f>
        <v>326.89473684210526</v>
      </c>
    </row>
    <row r="23" spans="1:5" s="34" customFormat="1" ht="39.75">
      <c r="A23" s="24" t="s">
        <v>23</v>
      </c>
      <c r="B23" s="18" t="s">
        <v>12</v>
      </c>
      <c r="C23" s="19">
        <v>11300</v>
      </c>
      <c r="D23" s="19">
        <v>29240</v>
      </c>
      <c r="E23" s="20">
        <v>5080</v>
      </c>
    </row>
    <row r="24" spans="1:5">
      <c r="A24" s="12" t="s">
        <v>18</v>
      </c>
      <c r="B24" s="22" t="s">
        <v>19</v>
      </c>
      <c r="C24" s="14">
        <f>+E24</f>
        <v>3</v>
      </c>
      <c r="D24" s="14">
        <f t="shared" ref="D24" si="5">SUM(E24)</f>
        <v>3</v>
      </c>
      <c r="E24" s="13">
        <v>3</v>
      </c>
    </row>
    <row r="25" spans="1:5">
      <c r="A25" s="12" t="s">
        <v>20</v>
      </c>
      <c r="B25" s="9" t="s">
        <v>21</v>
      </c>
      <c r="C25" s="14">
        <f>C23/C24</f>
        <v>3766.6666666666665</v>
      </c>
      <c r="D25" s="14">
        <f>D23/D24</f>
        <v>9746.6666666666661</v>
      </c>
      <c r="E25" s="14">
        <f>E23/E24</f>
        <v>1693.3333333333333</v>
      </c>
    </row>
    <row r="26" spans="1:5" s="34" customFormat="1" ht="23.25">
      <c r="A26" s="17" t="s">
        <v>24</v>
      </c>
      <c r="B26" s="18" t="s">
        <v>12</v>
      </c>
      <c r="C26" s="19">
        <v>9864</v>
      </c>
      <c r="D26" s="19">
        <f>E26*3</f>
        <v>8169</v>
      </c>
      <c r="E26" s="20">
        <v>2723</v>
      </c>
    </row>
    <row r="27" spans="1:5">
      <c r="A27" s="12" t="s">
        <v>18</v>
      </c>
      <c r="B27" s="22" t="s">
        <v>19</v>
      </c>
      <c r="C27" s="14">
        <v>17</v>
      </c>
      <c r="D27" s="14">
        <v>17</v>
      </c>
      <c r="E27" s="13">
        <v>17</v>
      </c>
    </row>
    <row r="28" spans="1:5">
      <c r="A28" s="12" t="s">
        <v>20</v>
      </c>
      <c r="B28" s="9" t="s">
        <v>21</v>
      </c>
      <c r="C28" s="14">
        <f>C26/C27</f>
        <v>580.23529411764707</v>
      </c>
      <c r="D28" s="14">
        <f>D26/D27</f>
        <v>480.52941176470586</v>
      </c>
      <c r="E28" s="14">
        <f>E26/E27</f>
        <v>160.1764705882353</v>
      </c>
    </row>
    <row r="29" spans="1:5">
      <c r="A29" s="8" t="s">
        <v>25</v>
      </c>
      <c r="B29" s="9" t="s">
        <v>12</v>
      </c>
      <c r="C29" s="14">
        <v>16345</v>
      </c>
      <c r="D29" s="14">
        <v>12196</v>
      </c>
      <c r="E29" s="25">
        <v>2939</v>
      </c>
    </row>
    <row r="30" spans="1:5" ht="36.75">
      <c r="A30" s="26" t="s">
        <v>26</v>
      </c>
      <c r="B30" s="9" t="s">
        <v>12</v>
      </c>
      <c r="C30" s="14">
        <f>E30*12</f>
        <v>1214.4000000000001</v>
      </c>
      <c r="D30" s="14">
        <f>E30*3</f>
        <v>303.60000000000002</v>
      </c>
      <c r="E30" s="23">
        <f>3.2+98</f>
        <v>101.2</v>
      </c>
    </row>
    <row r="31" spans="1:5">
      <c r="A31" s="26" t="s">
        <v>27</v>
      </c>
      <c r="B31" s="9" t="s">
        <v>12</v>
      </c>
      <c r="C31" s="14">
        <v>198</v>
      </c>
      <c r="D31" s="14">
        <f>E31*2</f>
        <v>198</v>
      </c>
      <c r="E31" s="11">
        <v>99</v>
      </c>
    </row>
    <row r="32" spans="1:5" ht="36.75">
      <c r="A32" s="26" t="s">
        <v>28</v>
      </c>
      <c r="B32" s="9" t="s">
        <v>12</v>
      </c>
      <c r="C32" s="14">
        <f t="shared" ref="C32" si="6">E32*12</f>
        <v>26088</v>
      </c>
      <c r="D32" s="14">
        <f t="shared" ref="D32" si="7">E32*3</f>
        <v>6522</v>
      </c>
      <c r="E32" s="11">
        <v>2174</v>
      </c>
    </row>
    <row r="33" spans="1:5" ht="52.5">
      <c r="A33" s="26" t="s">
        <v>29</v>
      </c>
      <c r="B33" s="9" t="s">
        <v>12</v>
      </c>
      <c r="C33" s="14">
        <v>5548</v>
      </c>
      <c r="D33" s="14">
        <v>4097</v>
      </c>
      <c r="E33" s="11">
        <f>1117+1387+37+241</f>
        <v>2782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7" workbookViewId="0">
      <pane xSplit="1" ySplit="4" topLeftCell="B26" activePane="bottomRight" state="frozen"/>
      <selection activeCell="A7" sqref="A7"/>
      <selection pane="topRight" activeCell="B7" sqref="B7"/>
      <selection pane="bottomLeft" activeCell="A11" sqref="A11"/>
      <selection pane="bottomRight" activeCell="E31" sqref="E31"/>
    </sheetView>
  </sheetViews>
  <sheetFormatPr defaultColWidth="9.140625" defaultRowHeight="20.25"/>
  <cols>
    <col min="1" max="1" width="69.42578125" style="1" customWidth="1"/>
    <col min="2" max="2" width="10.85546875" style="3" customWidth="1"/>
    <col min="3" max="4" width="14.5703125" style="1" customWidth="1"/>
    <col min="5" max="5" width="14.7109375" style="1" customWidth="1"/>
    <col min="6" max="6" width="13.85546875" style="1" customWidth="1"/>
    <col min="7" max="7" width="12" style="1" customWidth="1"/>
    <col min="8" max="16384" width="9.140625" style="1"/>
  </cols>
  <sheetData>
    <row r="1" spans="1:5">
      <c r="A1" s="37" t="s">
        <v>0</v>
      </c>
      <c r="B1" s="37"/>
      <c r="C1" s="37"/>
      <c r="D1" s="37"/>
      <c r="E1" s="37"/>
    </row>
    <row r="2" spans="1:5">
      <c r="A2" s="37" t="s">
        <v>34</v>
      </c>
      <c r="B2" s="37"/>
      <c r="C2" s="37"/>
      <c r="D2" s="37"/>
      <c r="E2" s="37"/>
    </row>
    <row r="3" spans="1:5">
      <c r="A3" s="2"/>
    </row>
    <row r="4" spans="1:5">
      <c r="A4" s="38"/>
      <c r="B4" s="38"/>
      <c r="C4" s="38"/>
      <c r="D4" s="38"/>
      <c r="E4" s="38"/>
    </row>
    <row r="5" spans="1:5">
      <c r="A5" s="39" t="s">
        <v>1</v>
      </c>
      <c r="B5" s="39"/>
      <c r="C5" s="39"/>
      <c r="D5" s="39"/>
      <c r="E5" s="39"/>
    </row>
    <row r="6" spans="1:5">
      <c r="A6" s="4"/>
    </row>
    <row r="7" spans="1:5">
      <c r="A7" s="5" t="s">
        <v>2</v>
      </c>
    </row>
    <row r="8" spans="1:5">
      <c r="A8" s="2" t="s">
        <v>3</v>
      </c>
    </row>
    <row r="9" spans="1:5">
      <c r="A9" s="40" t="s">
        <v>4</v>
      </c>
      <c r="B9" s="41" t="s">
        <v>5</v>
      </c>
      <c r="C9" s="40" t="s">
        <v>31</v>
      </c>
      <c r="D9" s="40"/>
      <c r="E9" s="40"/>
    </row>
    <row r="10" spans="1:5" ht="40.5">
      <c r="A10" s="40"/>
      <c r="B10" s="41"/>
      <c r="C10" s="36" t="s">
        <v>6</v>
      </c>
      <c r="D10" s="36" t="s">
        <v>7</v>
      </c>
      <c r="E10" s="35" t="s">
        <v>8</v>
      </c>
    </row>
    <row r="11" spans="1:5">
      <c r="A11" s="8" t="s">
        <v>9</v>
      </c>
      <c r="B11" s="9" t="s">
        <v>10</v>
      </c>
      <c r="C11" s="10">
        <v>301</v>
      </c>
      <c r="D11" s="10">
        <v>301</v>
      </c>
      <c r="E11" s="10">
        <v>301</v>
      </c>
    </row>
    <row r="12" spans="1:5">
      <c r="A12" s="12" t="s">
        <v>11</v>
      </c>
      <c r="B12" s="9" t="s">
        <v>12</v>
      </c>
      <c r="C12" s="13">
        <f t="shared" ref="C12:D12" si="0">+C13/C11</f>
        <v>591.9049833887043</v>
      </c>
      <c r="D12" s="13">
        <f t="shared" si="0"/>
        <v>521.5933554817276</v>
      </c>
      <c r="E12" s="13">
        <f>+E13/E11</f>
        <v>141.74485049833885</v>
      </c>
    </row>
    <row r="13" spans="1:5">
      <c r="A13" s="8" t="s">
        <v>13</v>
      </c>
      <c r="B13" s="9" t="s">
        <v>12</v>
      </c>
      <c r="C13" s="14">
        <f t="shared" ref="C13:D13" si="1">SUM(C15+C29+C30+C31+C32+C33)</f>
        <v>178163.4</v>
      </c>
      <c r="D13" s="14">
        <f t="shared" si="1"/>
        <v>156999.6</v>
      </c>
      <c r="E13" s="14">
        <f>SUM(E15+E29+E30+E31+E32+E33)</f>
        <v>42665.2</v>
      </c>
    </row>
    <row r="14" spans="1:5">
      <c r="A14" s="15" t="s">
        <v>14</v>
      </c>
      <c r="B14" s="16"/>
      <c r="C14" s="14"/>
      <c r="D14" s="14"/>
      <c r="E14" s="14"/>
    </row>
    <row r="15" spans="1:5">
      <c r="A15" s="31" t="s">
        <v>15</v>
      </c>
      <c r="B15" s="32" t="s">
        <v>12</v>
      </c>
      <c r="C15" s="33">
        <f>SUM(C17+C20+C26)+C23</f>
        <v>128362</v>
      </c>
      <c r="D15" s="33">
        <f>SUM(D17+D20+D26+D23)</f>
        <v>127636</v>
      </c>
      <c r="E15" s="33">
        <f>SUM(E17+E20+E26+E23)</f>
        <v>32639</v>
      </c>
    </row>
    <row r="16" spans="1:5">
      <c r="A16" s="15" t="s">
        <v>16</v>
      </c>
      <c r="B16" s="16"/>
      <c r="C16" s="14"/>
      <c r="D16" s="14"/>
      <c r="E16" s="14"/>
    </row>
    <row r="17" spans="1:5" s="34" customFormat="1" ht="23.25">
      <c r="A17" s="17" t="s">
        <v>17</v>
      </c>
      <c r="B17" s="18" t="s">
        <v>12</v>
      </c>
      <c r="C17" s="19">
        <v>10344</v>
      </c>
      <c r="D17" s="19">
        <f>12850*2</f>
        <v>25700</v>
      </c>
      <c r="E17" s="20">
        <v>4435</v>
      </c>
    </row>
    <row r="18" spans="1:5">
      <c r="A18" s="12" t="s">
        <v>18</v>
      </c>
      <c r="B18" s="22" t="s">
        <v>19</v>
      </c>
      <c r="C18" s="14">
        <f>+E18</f>
        <v>4</v>
      </c>
      <c r="D18" s="14">
        <f t="shared" ref="D18" si="2">SUM(E18)</f>
        <v>4</v>
      </c>
      <c r="E18" s="13">
        <v>4</v>
      </c>
    </row>
    <row r="19" spans="1:5">
      <c r="A19" s="12" t="s">
        <v>20</v>
      </c>
      <c r="B19" s="9" t="s">
        <v>21</v>
      </c>
      <c r="C19" s="14">
        <f>C17/C18</f>
        <v>2586</v>
      </c>
      <c r="D19" s="14">
        <f t="shared" ref="D19:E19" si="3">D17/D18</f>
        <v>6425</v>
      </c>
      <c r="E19" s="14">
        <f t="shared" si="3"/>
        <v>1108.75</v>
      </c>
    </row>
    <row r="20" spans="1:5" s="34" customFormat="1" ht="23.25">
      <c r="A20" s="17" t="s">
        <v>22</v>
      </c>
      <c r="B20" s="18" t="s">
        <v>12</v>
      </c>
      <c r="C20" s="19">
        <v>96854</v>
      </c>
      <c r="D20" s="19">
        <f>30658*2</f>
        <v>61316</v>
      </c>
      <c r="E20" s="20">
        <v>19254</v>
      </c>
    </row>
    <row r="21" spans="1:5">
      <c r="A21" s="12" t="s">
        <v>18</v>
      </c>
      <c r="B21" s="22" t="s">
        <v>19</v>
      </c>
      <c r="C21" s="14">
        <v>24</v>
      </c>
      <c r="D21" s="14">
        <f t="shared" ref="D21" si="4">SUM(E21)</f>
        <v>38</v>
      </c>
      <c r="E21" s="13">
        <v>38</v>
      </c>
    </row>
    <row r="22" spans="1:5">
      <c r="A22" s="12" t="s">
        <v>20</v>
      </c>
      <c r="B22" s="9" t="s">
        <v>21</v>
      </c>
      <c r="C22" s="14">
        <f>C20/C21</f>
        <v>4035.5833333333335</v>
      </c>
      <c r="D22" s="14">
        <f>D20/D21</f>
        <v>1613.578947368421</v>
      </c>
      <c r="E22" s="14">
        <f>E20/E21</f>
        <v>506.68421052631578</v>
      </c>
    </row>
    <row r="23" spans="1:5" s="34" customFormat="1" ht="39.75">
      <c r="A23" s="24" t="s">
        <v>23</v>
      </c>
      <c r="B23" s="18" t="s">
        <v>12</v>
      </c>
      <c r="C23" s="19">
        <v>11300</v>
      </c>
      <c r="D23" s="19">
        <f>17240*2</f>
        <v>34480</v>
      </c>
      <c r="E23" s="20">
        <v>5880</v>
      </c>
    </row>
    <row r="24" spans="1:5">
      <c r="A24" s="12" t="s">
        <v>18</v>
      </c>
      <c r="B24" s="22" t="s">
        <v>19</v>
      </c>
      <c r="C24" s="14">
        <f>+E24</f>
        <v>3</v>
      </c>
      <c r="D24" s="14">
        <f t="shared" ref="D24" si="5">SUM(E24)</f>
        <v>3</v>
      </c>
      <c r="E24" s="13">
        <v>3</v>
      </c>
    </row>
    <row r="25" spans="1:5">
      <c r="A25" s="12" t="s">
        <v>20</v>
      </c>
      <c r="B25" s="9" t="s">
        <v>21</v>
      </c>
      <c r="C25" s="14">
        <f>C23/C24</f>
        <v>3766.6666666666665</v>
      </c>
      <c r="D25" s="14">
        <f>D23/D24</f>
        <v>11493.333333333334</v>
      </c>
      <c r="E25" s="14">
        <f>E23/E24</f>
        <v>1960</v>
      </c>
    </row>
    <row r="26" spans="1:5" s="34" customFormat="1" ht="23.25">
      <c r="A26" s="17" t="s">
        <v>24</v>
      </c>
      <c r="B26" s="18" t="s">
        <v>12</v>
      </c>
      <c r="C26" s="19">
        <v>9864</v>
      </c>
      <c r="D26" s="19">
        <f>E26*2</f>
        <v>6140</v>
      </c>
      <c r="E26" s="20">
        <v>3070</v>
      </c>
    </row>
    <row r="27" spans="1:5">
      <c r="A27" s="12" t="s">
        <v>18</v>
      </c>
      <c r="B27" s="22" t="s">
        <v>19</v>
      </c>
      <c r="C27" s="14">
        <v>17</v>
      </c>
      <c r="D27" s="14">
        <v>17</v>
      </c>
      <c r="E27" s="13">
        <v>17</v>
      </c>
    </row>
    <row r="28" spans="1:5">
      <c r="A28" s="12" t="s">
        <v>20</v>
      </c>
      <c r="B28" s="9" t="s">
        <v>21</v>
      </c>
      <c r="C28" s="14">
        <f>C26/C27</f>
        <v>580.23529411764707</v>
      </c>
      <c r="D28" s="14">
        <f>D26/D27</f>
        <v>361.1764705882353</v>
      </c>
      <c r="E28" s="14">
        <f>E26/E27</f>
        <v>180.58823529411765</v>
      </c>
    </row>
    <row r="29" spans="1:5">
      <c r="A29" s="8" t="s">
        <v>25</v>
      </c>
      <c r="B29" s="9" t="s">
        <v>12</v>
      </c>
      <c r="C29" s="14">
        <v>16345</v>
      </c>
      <c r="D29" s="14">
        <v>16526</v>
      </c>
      <c r="E29" s="25">
        <v>4330</v>
      </c>
    </row>
    <row r="30" spans="1:5" ht="36.75">
      <c r="A30" s="26" t="s">
        <v>26</v>
      </c>
      <c r="B30" s="9" t="s">
        <v>12</v>
      </c>
      <c r="C30" s="14">
        <f>E30*12</f>
        <v>1622.3999999999999</v>
      </c>
      <c r="D30" s="14">
        <f>E30*3</f>
        <v>405.59999999999997</v>
      </c>
      <c r="E30" s="23">
        <f>3.2+98+34</f>
        <v>135.19999999999999</v>
      </c>
    </row>
    <row r="31" spans="1:5">
      <c r="A31" s="26" t="s">
        <v>27</v>
      </c>
      <c r="B31" s="9" t="s">
        <v>12</v>
      </c>
      <c r="C31" s="14">
        <v>198</v>
      </c>
      <c r="D31" s="14">
        <f>E31*2</f>
        <v>198</v>
      </c>
      <c r="E31" s="11">
        <v>99</v>
      </c>
    </row>
    <row r="32" spans="1:5" ht="36.75">
      <c r="A32" s="26" t="s">
        <v>28</v>
      </c>
      <c r="B32" s="9" t="s">
        <v>12</v>
      </c>
      <c r="C32" s="14">
        <f t="shared" ref="C32" si="6">E32*12</f>
        <v>26088</v>
      </c>
      <c r="D32" s="14">
        <f t="shared" ref="D32" si="7">E32*3</f>
        <v>6522</v>
      </c>
      <c r="E32" s="11">
        <v>2174</v>
      </c>
    </row>
    <row r="33" spans="1:5" ht="52.5">
      <c r="A33" s="26" t="s">
        <v>29</v>
      </c>
      <c r="B33" s="9" t="s">
        <v>12</v>
      </c>
      <c r="C33" s="14">
        <v>5548</v>
      </c>
      <c r="D33" s="14">
        <v>5712</v>
      </c>
      <c r="E33" s="11">
        <f>1623+1387+37+241</f>
        <v>3288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1й квартал</vt:lpstr>
      <vt:lpstr>2й квартал</vt:lpstr>
      <vt:lpstr>3й квартал</vt:lpstr>
      <vt:lpstr>4й квартал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2020-12-29T05:54:53Z</dcterms:modified>
</cp:coreProperties>
</file>